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225" yWindow="0" windowWidth="9090" windowHeight="8205"/>
  </bookViews>
  <sheets>
    <sheet name="Sheet1" sheetId="1" r:id="rId1"/>
    <sheet name="Sheet2" sheetId="2" r:id="rId2"/>
    <sheet name="Sheet3" sheetId="3" r:id="rId3"/>
  </sheets>
  <definedNames>
    <definedName name="Mespelare_v9" localSheetId="0">Sheet1!$E$1:$S$35</definedName>
    <definedName name="ShopCart" localSheetId="1">Sheet2!$A$1:$L$28</definedName>
  </definedNames>
  <calcPr calcId="144525"/>
</workbook>
</file>

<file path=xl/calcChain.xml><?xml version="1.0" encoding="utf-8"?>
<calcChain xmlns="http://schemas.openxmlformats.org/spreadsheetml/2006/main">
  <c r="I35" i="1" l="1"/>
  <c r="G12" i="1"/>
  <c r="A29" i="1" l="1"/>
  <c r="A27" i="1"/>
  <c r="A25" i="1"/>
  <c r="A23" i="1"/>
  <c r="A21" i="1"/>
  <c r="A20" i="1"/>
  <c r="A19" i="1"/>
  <c r="A18" i="1"/>
  <c r="A17" i="1"/>
  <c r="A15" i="1"/>
  <c r="A14" i="1"/>
  <c r="A13" i="1"/>
  <c r="A11" i="1"/>
  <c r="A10" i="1"/>
  <c r="A9" i="1"/>
  <c r="A8" i="1"/>
  <c r="A7" i="1"/>
  <c r="A6" i="1"/>
  <c r="A5" i="1"/>
  <c r="A4" i="1"/>
  <c r="A2" i="1"/>
  <c r="J33" i="1"/>
  <c r="J32" i="1"/>
  <c r="J31" i="1"/>
  <c r="J30" i="1"/>
  <c r="J29" i="1"/>
  <c r="J28" i="1"/>
  <c r="J27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1" i="1"/>
  <c r="J9" i="1"/>
  <c r="J8" i="1"/>
  <c r="J7" i="1"/>
  <c r="J6" i="1"/>
  <c r="J5" i="1"/>
  <c r="J4" i="1"/>
  <c r="J3" i="1"/>
  <c r="I10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H37" i="1"/>
  <c r="J37" i="1" s="1"/>
  <c r="H2" i="1"/>
  <c r="J2" i="1" s="1"/>
  <c r="H36" i="1"/>
  <c r="H38" i="1" s="1"/>
  <c r="H39" i="1" s="1"/>
  <c r="J10" i="1" l="1"/>
  <c r="J38" i="1" s="1"/>
  <c r="J36" i="1"/>
</calcChain>
</file>

<file path=xl/connections.xml><?xml version="1.0" encoding="utf-8"?>
<connections xmlns="http://schemas.openxmlformats.org/spreadsheetml/2006/main">
  <connection id="1" name="Mespelare v9" type="6" refreshedVersion="4" background="1" saveData="1">
    <textPr sourceFile="Z:\Electronics\Eagle projects\VSCP\Mespelare node\Mespelare v9.csv" decimal="," thousands="." tab="0" semicolon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hopCart" type="6" refreshedVersion="4" background="1" saveData="1">
    <textPr sourceFile="Z:\Downloads\ShopCart.csv" decimal="," thousands="." tab="0" comma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<sst xmlns="http://schemas.openxmlformats.org/spreadsheetml/2006/main" count="337" uniqueCount="242">
  <si>
    <t>Part</t>
  </si>
  <si>
    <t>Value</t>
  </si>
  <si>
    <t>Device</t>
  </si>
  <si>
    <t>Package</t>
  </si>
  <si>
    <t>Description</t>
  </si>
  <si>
    <t>MF</t>
  </si>
  <si>
    <t>MPN</t>
  </si>
  <si>
    <t>OC_FARNELL</t>
  </si>
  <si>
    <t>OC_NEWARK</t>
  </si>
  <si>
    <t>M083.5MM-8</t>
  </si>
  <si>
    <t>SCREWTERMINAL-3.5MM-8</t>
  </si>
  <si>
    <t>Header 8</t>
  </si>
  <si>
    <t>BUZ1</t>
  </si>
  <si>
    <t>F/CM12P</t>
  </si>
  <si>
    <t>BUZZER Source: Buerklin</t>
  </si>
  <si>
    <t>100n</t>
  </si>
  <si>
    <t>C-EUC1206K</t>
  </si>
  <si>
    <t>C1206K</t>
  </si>
  <si>
    <t>CAPACITOR, European symbol</t>
  </si>
  <si>
    <t>CPOL-EUC</t>
  </si>
  <si>
    <t>PANASONIC_C</t>
  </si>
  <si>
    <t>POLARIZED CAPACITOR, European symbol</t>
  </si>
  <si>
    <t>22p</t>
  </si>
  <si>
    <t>C-EUC1206</t>
  </si>
  <si>
    <t>C1206</t>
  </si>
  <si>
    <t>C13</t>
  </si>
  <si>
    <t>10µ C3216X7R1C106K</t>
  </si>
  <si>
    <t>100p</t>
  </si>
  <si>
    <t>LEDCHIPLED_1206</t>
  </si>
  <si>
    <t>CHIPLED_1206</t>
  </si>
  <si>
    <t>LED</t>
  </si>
  <si>
    <t>D1</t>
  </si>
  <si>
    <t>SMF15AT1G</t>
  </si>
  <si>
    <t>SMF5.0AT1</t>
  </si>
  <si>
    <t>SOD123FL</t>
  </si>
  <si>
    <t>200 W Transient Voltage Suppressor</t>
  </si>
  <si>
    <t>MBR0520LT</t>
  </si>
  <si>
    <t>SOD123</t>
  </si>
  <si>
    <t>SCHOTTKY BARRIER RECTIFIER</t>
  </si>
  <si>
    <t>SOT23</t>
  </si>
  <si>
    <t>Schottky Diodes</t>
  </si>
  <si>
    <t>D106</t>
  </si>
  <si>
    <t>NUP2105L</t>
  </si>
  <si>
    <t>NUP2105LSOT23</t>
  </si>
  <si>
    <t>DIODE_SOT23</t>
  </si>
  <si>
    <t>Dual DIODE Cathode-Anode|Anode-Cathode</t>
  </si>
  <si>
    <t>DS18B20</t>
  </si>
  <si>
    <t>DS1820</t>
  </si>
  <si>
    <t>TO-92</t>
  </si>
  <si>
    <t>DS1820 - 1-Wire Digital Thermometer</t>
  </si>
  <si>
    <t>FUSE</t>
  </si>
  <si>
    <t>350mA</t>
  </si>
  <si>
    <t>R-EU_M1206</t>
  </si>
  <si>
    <t>M1206</t>
  </si>
  <si>
    <t>RESISTOR, European symbol</t>
  </si>
  <si>
    <t>MOUNT-PAD-ROUND2.8</t>
  </si>
  <si>
    <t>2,2-PAD2</t>
  </si>
  <si>
    <t>MOUNTING PAD, round</t>
  </si>
  <si>
    <t>ULN-UDN_ULN2003AD</t>
  </si>
  <si>
    <t>ULN-UDN_SO16</t>
  </si>
  <si>
    <t>DRIVER ARRAY</t>
  </si>
  <si>
    <t>IC3</t>
  </si>
  <si>
    <t>TLV1117-50IDCYR (2342579)</t>
  </si>
  <si>
    <t>LD117ASTR</t>
  </si>
  <si>
    <t>SOT223</t>
  </si>
  <si>
    <t>Low drop fixed and adjustable positive voltage regulators 1 A</t>
  </si>
  <si>
    <t>IC4</t>
  </si>
  <si>
    <t>LM2937IM</t>
  </si>
  <si>
    <t>INIT</t>
  </si>
  <si>
    <t>10-XX</t>
  </si>
  <si>
    <t>B3F-10XX</t>
  </si>
  <si>
    <t>OMRON SWITCH</t>
  </si>
  <si>
    <t>L1</t>
  </si>
  <si>
    <t>SRF2012A</t>
  </si>
  <si>
    <t>L2</t>
  </si>
  <si>
    <t>10µH</t>
  </si>
  <si>
    <t>SM-NE45</t>
  </si>
  <si>
    <t>INDUCTOR</t>
  </si>
  <si>
    <t>unknown</t>
  </si>
  <si>
    <t>Q2</t>
  </si>
  <si>
    <t>CRYSTALHC49UP</t>
  </si>
  <si>
    <t>HC49UP</t>
  </si>
  <si>
    <t>CRYSTAL</t>
  </si>
  <si>
    <t>1k5</t>
  </si>
  <si>
    <t>R9</t>
  </si>
  <si>
    <t>33k</t>
  </si>
  <si>
    <t>R10</t>
  </si>
  <si>
    <t>10k</t>
  </si>
  <si>
    <t>R22</t>
  </si>
  <si>
    <t>4k7</t>
  </si>
  <si>
    <t>NM</t>
  </si>
  <si>
    <t>4R-NEXBS8V</t>
  </si>
  <si>
    <t>EXBS8V</t>
  </si>
  <si>
    <t>Array Chip Resistor</t>
  </si>
  <si>
    <t>RN3</t>
  </si>
  <si>
    <t>RN07</t>
  </si>
  <si>
    <t>RN-8</t>
  </si>
  <si>
    <t>RESISTOR NETWORK</t>
  </si>
  <si>
    <t>T1</t>
  </si>
  <si>
    <t>BC847</t>
  </si>
  <si>
    <t>NPN TRANSISTOR</t>
  </si>
  <si>
    <t>U$1</t>
  </si>
  <si>
    <t>VSCP_LOGO2</t>
  </si>
  <si>
    <t>U$4</t>
  </si>
  <si>
    <t>PIC18F4580_X_PT</t>
  </si>
  <si>
    <t>TQFP44_MC</t>
  </si>
  <si>
    <t>U101</t>
  </si>
  <si>
    <t>MCP2551</t>
  </si>
  <si>
    <t>Farnell ref</t>
  </si>
  <si>
    <t>n/a</t>
  </si>
  <si>
    <t>samples</t>
  </si>
  <si>
    <t>sample</t>
  </si>
  <si>
    <t>In stock</t>
  </si>
  <si>
    <t>Prijs/st</t>
  </si>
  <si>
    <t>PCB</t>
  </si>
  <si>
    <t>?</t>
  </si>
  <si>
    <t>Seeed</t>
  </si>
  <si>
    <t>MULTICORE / LOCTITE  SN62RA10BAS86-25G SYRINGE  SOLDER PASTE, 62/36/2, 179 DEG, 25G</t>
  </si>
  <si>
    <t>Solder paste</t>
  </si>
  <si>
    <t>Stencil</t>
  </si>
  <si>
    <t>Aantal</t>
  </si>
  <si>
    <t>D2, D5</t>
  </si>
  <si>
    <t>D3, D4</t>
  </si>
  <si>
    <t>C14, C15, C16, C17, C18, C19, C20</t>
  </si>
  <si>
    <t>BUS, ICSP, INPUTS1-7, OUTPUT8-14, OUTPUTS1-7</t>
  </si>
  <si>
    <t>C11, C12</t>
  </si>
  <si>
    <t>CANTX, PWR</t>
  </si>
  <si>
    <t>CANRX, STATUSLED</t>
  </si>
  <si>
    <t>C2, C4, C6, C8, C10</t>
  </si>
  <si>
    <t>C1, C3, C5, C7, C9</t>
  </si>
  <si>
    <t>R1, R3, R8, R11, R12, R13, R14, R15, R16, R17, R18, R19, R20</t>
  </si>
  <si>
    <t>H5, H6, H7, H8</t>
  </si>
  <si>
    <t>RN1, RN2, RN5, RN6</t>
  </si>
  <si>
    <t>IC1, IC2</t>
  </si>
  <si>
    <t>Te best</t>
  </si>
  <si>
    <t>Farnell copy</t>
  </si>
  <si>
    <t>Artikelnr.</t>
  </si>
  <si>
    <t>Ordercode</t>
  </si>
  <si>
    <t>RoHS-compatibel?</t>
  </si>
  <si>
    <t>Opmerkingen</t>
  </si>
  <si>
    <t>Hoeveelheid</t>
  </si>
  <si>
    <t>Artikelnummer fabrikant</t>
  </si>
  <si>
    <t>Fabrikant / beschrijving</t>
  </si>
  <si>
    <t>Beschikbaarheid</t>
  </si>
  <si>
    <t>Prijs per stuk</t>
  </si>
  <si>
    <t>Artikelprijs</t>
  </si>
  <si>
    <t>Prijs na korting</t>
  </si>
  <si>
    <t>NO</t>
  </si>
  <si>
    <t>SN62RA10BAS86-25G SYRINGE</t>
  </si>
  <si>
    <t>MULTICORE / LOCTITE SOLDER PASTE, 62/36/2, 179 DEG, 25G MULTICORE / LOCTITE-SN62RA10BAS86-25G SYRINGE-SOLDER PASTE, 62/36/2, 179 DEG, 25G</t>
  </si>
  <si>
    <t>24.99</t>
  </si>
  <si>
    <t>YES</t>
  </si>
  <si>
    <t>LM2937IMP-12/NOPB</t>
  </si>
  <si>
    <t>TEXAS INSTRUMENTS IC, V REG, LINEAR, 12V, SMD TEXAS INSTRUMENTS-LM2937IMP-12/NOPB-IC, V REG, LINEAR, 12V, SMD</t>
  </si>
  <si>
    <t>1.64</t>
  </si>
  <si>
    <t>8.20</t>
  </si>
  <si>
    <t>PMEG2005EH</t>
  </si>
  <si>
    <t>NXP DIODE, SCHOTTKY, 0.5A, 20V NXP-PMEG2005EH-DIODE, SCHOTTKY, 0.5A, 20V</t>
  </si>
  <si>
    <t>0.16</t>
  </si>
  <si>
    <t>9.30</t>
  </si>
  <si>
    <t>PMEG4005ET</t>
  </si>
  <si>
    <t>NXP DIODE, SCHOTTKY, 0.5A, 40V, SOT-23 NXP-PMEG4005ET-DIODE, SCHOTTKY, 0.5A, 40V, SOT-23</t>
  </si>
  <si>
    <t>0.10</t>
  </si>
  <si>
    <t>5.99</t>
  </si>
  <si>
    <t>XT49M-8M</t>
  </si>
  <si>
    <t>VISHAY DALE CRYSTAL, 8M, AT MODE, HC49 / 4HSMX VISHAY DALE-XT49M-8M-CRYSTAL, 8M, AT MODE, HC49 / 4HSMX</t>
  </si>
  <si>
    <t>0.67</t>
  </si>
  <si>
    <t>20.19</t>
  </si>
  <si>
    <t>SMF15A-GS08</t>
  </si>
  <si>
    <t>VISHAY SEMICONDUCTOR DIODE, TVS, ZENER, 200W, 15V, SMF VISHAY SEMICONDUCTOR-SMF15A-GS08-DIODE, TVS, ZENER, 200W, 15V, SMF</t>
  </si>
  <si>
    <t>0.28</t>
  </si>
  <si>
    <t>8.37</t>
  </si>
  <si>
    <t>MC1206N101J500CT</t>
  </si>
  <si>
    <t>MULTICOMP CAP, MLCC, C0G/NP0, 100PF, 50V, 1206 MULTICOMP-MC1206N101J500CT-CAP, MLCC, C0G/NP0, 100PF, 50V, 1206</t>
  </si>
  <si>
    <t>0.04</t>
  </si>
  <si>
    <t>8.70</t>
  </si>
  <si>
    <t>PST 1.0/8-3.5</t>
  </si>
  <si>
    <t>PHOENIX CONTACT HEADER, PIN, VERTICAL, 3.5MM, 8WAY PHOENIX CONTACT-PST 1.0/8-3.5-HEADER, PIN, VERTICAL, 3.5MM, 8WAY</t>
  </si>
  <si>
    <t>0.48</t>
  </si>
  <si>
    <t>72.15</t>
  </si>
  <si>
    <t>1206L035/16YR</t>
  </si>
  <si>
    <t>LITTELFUSE POLYFUSE, PTC, 1206, 0.35A LITTELFUSE-1206L035/16YR-POLYFUSE, PTC, 1206, 0.35A</t>
  </si>
  <si>
    <t>0.65</t>
  </si>
  <si>
    <t>19.35</t>
  </si>
  <si>
    <t>PKM13EPYH4002-B0</t>
  </si>
  <si>
    <t>MURATA PIEZO SOUNDER MURATA-PKM13EPYH4002-B0-PIEZO SOUNDER</t>
  </si>
  <si>
    <t>0.89</t>
  </si>
  <si>
    <t>1.79</t>
  </si>
  <si>
    <t>ZLDO1117G50TA</t>
  </si>
  <si>
    <t>DIODES INC. IC, LDO REG, 1A, 5V, SOT223-3 DIODES INC.-ZLDO1117G50TA-IC, LDO REG, 1A, 5V, SOT223-3</t>
  </si>
  <si>
    <t>0.43</t>
  </si>
  <si>
    <t>10.22</t>
  </si>
  <si>
    <t>WURTH ELEKTRONIK LINE FILTER LVDS, 0805, 120OHM,0.28A WURTH ELEKTRONIK-744233121-LINE FILTER LVDS, 0805, 120OHM,0.28A</t>
  </si>
  <si>
    <t>1.22</t>
  </si>
  <si>
    <t>36.60</t>
  </si>
  <si>
    <t>KPT-3216EC</t>
  </si>
  <si>
    <t>KINGBRIGHT LED, 1206, RED, 15MCD, 625NM KINGBRIGHT-KPT-3216EC-LED, 1206, RED, 15MCD, 625NM</t>
  </si>
  <si>
    <t>0.08</t>
  </si>
  <si>
    <t>7.56</t>
  </si>
  <si>
    <t>KPT-3216SGC</t>
  </si>
  <si>
    <t>KINGBRIGHT LED, 1206, GREEN, 12MCD, 568NM KINGBRIGHT-KPT-3216SGC-LED, 1206, GREEN, 12MCD, 568NM</t>
  </si>
  <si>
    <t>NUP2105LT1G</t>
  </si>
  <si>
    <t>ON SEMICONDUCTOR DIODE, TVS, ARRAY, 350W, 24V, SOT-23 ON SEMICONDUCTOR-NUP2105LT1G-DIODE, TVS, ARRAY, 350W, 24V, SOT-23</t>
  </si>
  <si>
    <t>0.33</t>
  </si>
  <si>
    <t>9.93</t>
  </si>
  <si>
    <t>TYS4018100M-10</t>
  </si>
  <si>
    <t>LAIRD TECHNOLOGIES INDUCTOR, 10ÂµH, SMD LAIRD TECHNOLOGIES-TYS4018100M-10-INDUCTOR, 10ÂµH, SMD</t>
  </si>
  <si>
    <t>0.30</t>
  </si>
  <si>
    <t>8.91</t>
  </si>
  <si>
    <t>Y-EX</t>
  </si>
  <si>
    <t>4608X-101-472LF</t>
  </si>
  <si>
    <t>BOURNS RESISTOR NETWORK, 4K7 BOURNS-4608X-101-472LF-RESISTOR NETWORK, 4K7</t>
  </si>
  <si>
    <t>0.21</t>
  </si>
  <si>
    <t>6.18</t>
  </si>
  <si>
    <t>EEEFK1J100P</t>
  </si>
  <si>
    <t>PANASONIC CAP, ALU ELEC, 10UF, 63V, SMD PANASONIC-EEEFK1J100P-CAP, ALU ELEC, 10UF, 63V, SMD</t>
  </si>
  <si>
    <t>0.12</t>
  </si>
  <si>
    <t>14.76</t>
  </si>
  <si>
    <t>C3216X7R1C106K160AC</t>
  </si>
  <si>
    <t>TDK CAP, MLCC, X7R, 10UF, 16V, 1206 TDK-C3216X7R1C106K160AC-CAP, MLCC, X7R, 10UF, 16V, 1206</t>
  </si>
  <si>
    <t>0.36</t>
  </si>
  <si>
    <t>10.92</t>
  </si>
  <si>
    <t>MCWR12X4701FTL</t>
  </si>
  <si>
    <t>MULTICOMP RES, THICK FILM, 4.7KOHM, 1%, 0.25W MULTICOMP-MCWR12X4701FTL-RES, THICK FILM, 4.7KOHM, 1%, 0.25W</t>
  </si>
  <si>
    <t>0.00</t>
  </si>
  <si>
    <t>0.41</t>
  </si>
  <si>
    <t>RC1206JR-0710KL</t>
  </si>
  <si>
    <t>YAGEO (PHYCOMP) RESISTOR, RC01 1206 10K YAGEO (PHYCOMP)-RC1206JR-0710KL-RESISTOR, RC01 1206 10K</t>
  </si>
  <si>
    <t>0.01</t>
  </si>
  <si>
    <t>0.44</t>
  </si>
  <si>
    <t>Subtotaal</t>
  </si>
  <si>
    <t>292.52</t>
  </si>
  <si>
    <t>Totaal aantal goederen</t>
  </si>
  <si>
    <t>Standaardverzendmethode</t>
  </si>
  <si>
    <t>BTW</t>
  </si>
  <si>
    <t>Unknown</t>
  </si>
  <si>
    <t>Totaal</t>
  </si>
  <si>
    <t>Tot prijs</t>
  </si>
  <si>
    <t>Overschot</t>
  </si>
  <si>
    <t>v</t>
  </si>
  <si>
    <t>x</t>
  </si>
  <si>
    <t>PIC18F45K80_X_PT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</si>
</sst>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\ &quot;€&quot;"/>
    <numFmt numFmtId="165" formatCode="#,##0\ &quot;€&quot;"/>
  </numFmts>
  <fonts count="2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Fill="1"/>
    <xf numFmtId="3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165" fontId="0" fillId="0" borderId="0" xfId="0" applyNumberFormat="1"/>
    <xf numFmtId="0" fontId="1" fillId="0" borderId="0" xfId="0" applyFont="1"/>
    <xf numFmtId="0" fontId="1" fillId="0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Mespelare v9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hopCart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workbookViewId="0">
      <pane xSplit="5" ySplit="1" topLeftCell="F20" activePane="bottomRight" state="frozen"/>
      <selection pane="topRight" activeCell="C1" sqref="C1"/>
      <selection pane="bottomLeft" activeCell="A2" sqref="A2"/>
      <selection pane="bottomRight" activeCell="K35" sqref="K35"/>
    </sheetView>
  </sheetViews>
  <sheetFormatPr defaultRowHeight="15" x14ac:dyDescent="0.25"/>
  <cols>
    <col min="1" max="1" width="10" style="3" hidden="1" customWidth="1"/>
    <col min="2" max="3" width="11.140625" style="7" hidden="1" customWidth="1"/>
    <col min="5" max="5" width="52.28515625" bestFit="1" customWidth="1"/>
    <col min="6" max="6" width="7" customWidth="1"/>
    <col min="7" max="7" width="7" hidden="1" customWidth="1"/>
    <col min="8" max="8" width="9.140625" style="4" hidden="1" customWidth="1"/>
    <col min="9" max="9" width="7.140625" hidden="1" customWidth="1"/>
    <col min="10" max="10" width="9.140625" style="4" hidden="1" customWidth="1"/>
    <col min="11" max="11" width="25.28515625" bestFit="1" customWidth="1"/>
    <col min="12" max="12" width="22.5703125" bestFit="1" customWidth="1"/>
    <col min="13" max="13" width="25" bestFit="1" customWidth="1"/>
    <col min="14" max="14" width="41.28515625" customWidth="1"/>
    <col min="15" max="15" width="3.7109375" bestFit="1" customWidth="1"/>
    <col min="16" max="16" width="5.28515625" bestFit="1" customWidth="1"/>
    <col min="17" max="17" width="12.140625" bestFit="1" customWidth="1"/>
    <col min="18" max="18" width="12.42578125" bestFit="1" customWidth="1"/>
  </cols>
  <sheetData>
    <row r="1" spans="1:18" x14ac:dyDescent="0.25">
      <c r="A1" s="3" t="s">
        <v>238</v>
      </c>
      <c r="B1" s="7" t="s">
        <v>135</v>
      </c>
      <c r="D1" t="s">
        <v>108</v>
      </c>
      <c r="E1" t="s">
        <v>0</v>
      </c>
      <c r="F1" t="s">
        <v>120</v>
      </c>
      <c r="G1" t="s">
        <v>112</v>
      </c>
      <c r="H1" s="4" t="s">
        <v>113</v>
      </c>
      <c r="I1" t="s">
        <v>134</v>
      </c>
      <c r="J1" s="4" t="s">
        <v>237</v>
      </c>
      <c r="K1" t="s">
        <v>1</v>
      </c>
      <c r="L1" t="s">
        <v>2</v>
      </c>
      <c r="M1" t="s">
        <v>3</v>
      </c>
      <c r="N1" t="s">
        <v>4</v>
      </c>
      <c r="O1" t="s">
        <v>5</v>
      </c>
      <c r="P1" t="s">
        <v>6</v>
      </c>
      <c r="Q1" t="s">
        <v>7</v>
      </c>
      <c r="R1" t="s">
        <v>8</v>
      </c>
    </row>
    <row r="2" spans="1:18" x14ac:dyDescent="0.25">
      <c r="A2" s="3">
        <f>LOOKUP(D2,Sheet2!$B$2:$B$100,Sheet2!$E$2:$E$100)-I2</f>
        <v>0</v>
      </c>
      <c r="B2" s="7" t="str">
        <f t="shared" ref="B2:B30" si="0">CONCATENATE(D2, ", ",I2)</f>
        <v>149968, 1</v>
      </c>
      <c r="C2" s="7" t="s">
        <v>239</v>
      </c>
      <c r="D2">
        <v>149968</v>
      </c>
      <c r="E2" t="s">
        <v>118</v>
      </c>
      <c r="F2">
        <v>1</v>
      </c>
      <c r="G2">
        <v>0</v>
      </c>
      <c r="H2" s="4">
        <f>24.99/30</f>
        <v>0.83299999999999996</v>
      </c>
      <c r="I2">
        <v>1</v>
      </c>
      <c r="J2" s="4">
        <f>I2*H2</f>
        <v>0.83299999999999996</v>
      </c>
      <c r="N2" t="s">
        <v>117</v>
      </c>
    </row>
    <row r="3" spans="1:18" x14ac:dyDescent="0.25">
      <c r="B3" s="7" t="str">
        <f t="shared" si="0"/>
        <v>1081232, 0</v>
      </c>
      <c r="C3" s="7" t="s">
        <v>239</v>
      </c>
      <c r="D3">
        <v>1081232</v>
      </c>
      <c r="E3" t="s">
        <v>98</v>
      </c>
      <c r="F3">
        <v>1</v>
      </c>
      <c r="G3">
        <v>98</v>
      </c>
      <c r="H3" s="4">
        <v>1.9E-2</v>
      </c>
      <c r="I3">
        <v>0</v>
      </c>
      <c r="J3" s="4">
        <f t="shared" ref="J3:J33" si="1">I3*H3</f>
        <v>0</v>
      </c>
      <c r="K3" t="s">
        <v>99</v>
      </c>
      <c r="L3" t="s">
        <v>99</v>
      </c>
      <c r="M3" t="s">
        <v>39</v>
      </c>
      <c r="N3" t="s">
        <v>100</v>
      </c>
    </row>
    <row r="4" spans="1:18" x14ac:dyDescent="0.25">
      <c r="A4" s="3">
        <f>LOOKUP(D4,Sheet2!$B$2:$B$100,Sheet2!$E$2:$E$100)-I4</f>
        <v>0</v>
      </c>
      <c r="B4" s="7" t="str">
        <f t="shared" si="0"/>
        <v>1469069, 5</v>
      </c>
      <c r="C4" s="7" t="s">
        <v>240</v>
      </c>
      <c r="D4">
        <v>1469069</v>
      </c>
      <c r="E4" t="s">
        <v>66</v>
      </c>
      <c r="F4">
        <v>1</v>
      </c>
      <c r="G4">
        <v>0</v>
      </c>
      <c r="H4" s="4">
        <v>1.64</v>
      </c>
      <c r="I4">
        <v>5</v>
      </c>
      <c r="J4" s="4">
        <f t="shared" si="1"/>
        <v>8.1999999999999993</v>
      </c>
      <c r="K4" t="s">
        <v>67</v>
      </c>
      <c r="L4" t="s">
        <v>67</v>
      </c>
      <c r="M4" t="s">
        <v>64</v>
      </c>
    </row>
    <row r="5" spans="1:18" x14ac:dyDescent="0.25">
      <c r="A5" s="3">
        <f>LOOKUP(D5,Sheet2!$B$2:$B$100,Sheet2!$E$2:$E$100)-I5</f>
        <v>0</v>
      </c>
      <c r="B5" s="7" t="str">
        <f t="shared" si="0"/>
        <v>1510671, 60</v>
      </c>
      <c r="D5">
        <v>1510671</v>
      </c>
      <c r="E5" t="s">
        <v>121</v>
      </c>
      <c r="F5">
        <v>2</v>
      </c>
      <c r="G5">
        <v>0</v>
      </c>
      <c r="H5" s="4">
        <v>0.155</v>
      </c>
      <c r="I5">
        <v>60</v>
      </c>
      <c r="J5" s="4">
        <f t="shared" si="1"/>
        <v>9.3000000000000007</v>
      </c>
      <c r="K5" t="s">
        <v>36</v>
      </c>
      <c r="L5" t="s">
        <v>36</v>
      </c>
      <c r="M5" t="s">
        <v>37</v>
      </c>
      <c r="N5" t="s">
        <v>38</v>
      </c>
    </row>
    <row r="6" spans="1:18" x14ac:dyDescent="0.25">
      <c r="A6" s="3">
        <f>LOOKUP(D6,Sheet2!$B$2:$B$100,Sheet2!$E$2:$E$100)-I6</f>
        <v>0</v>
      </c>
      <c r="B6" s="7" t="str">
        <f t="shared" si="0"/>
        <v>1510689, 60</v>
      </c>
      <c r="D6">
        <v>1510689</v>
      </c>
      <c r="E6" t="s">
        <v>122</v>
      </c>
      <c r="F6" s="2">
        <v>2</v>
      </c>
      <c r="G6" s="2">
        <v>0</v>
      </c>
      <c r="H6" s="5">
        <v>9.98E-2</v>
      </c>
      <c r="I6">
        <v>60</v>
      </c>
      <c r="J6" s="4">
        <f t="shared" si="1"/>
        <v>5.9879999999999995</v>
      </c>
      <c r="M6" t="s">
        <v>39</v>
      </c>
      <c r="N6" t="s">
        <v>40</v>
      </c>
    </row>
    <row r="7" spans="1:18" x14ac:dyDescent="0.25">
      <c r="A7" s="3">
        <f>LOOKUP(D7,Sheet2!$B$2:$B$100,Sheet2!$E$2:$E$100)-I7</f>
        <v>0</v>
      </c>
      <c r="B7" s="7" t="str">
        <f t="shared" si="0"/>
        <v>1611765, 30</v>
      </c>
      <c r="C7" s="7" t="s">
        <v>239</v>
      </c>
      <c r="D7">
        <v>1611765</v>
      </c>
      <c r="E7" t="s">
        <v>79</v>
      </c>
      <c r="F7" s="2">
        <v>1</v>
      </c>
      <c r="G7">
        <v>0</v>
      </c>
      <c r="H7" s="4">
        <v>0.46</v>
      </c>
      <c r="I7">
        <v>30</v>
      </c>
      <c r="J7" s="4">
        <f t="shared" si="1"/>
        <v>13.8</v>
      </c>
      <c r="L7" t="s">
        <v>80</v>
      </c>
      <c r="M7" t="s">
        <v>81</v>
      </c>
      <c r="N7" t="s">
        <v>82</v>
      </c>
    </row>
    <row r="8" spans="1:18" x14ac:dyDescent="0.25">
      <c r="A8" s="3">
        <f>LOOKUP(D8,Sheet2!$B$2:$B$100,Sheet2!$E$2:$E$100)-I8</f>
        <v>3</v>
      </c>
      <c r="B8" s="7" t="str">
        <f t="shared" si="0"/>
        <v>1617689, 27</v>
      </c>
      <c r="C8" s="7" t="s">
        <v>240</v>
      </c>
      <c r="D8">
        <v>1617689</v>
      </c>
      <c r="E8" t="s">
        <v>31</v>
      </c>
      <c r="F8" s="2">
        <v>1</v>
      </c>
      <c r="G8">
        <v>3</v>
      </c>
      <c r="H8" s="4">
        <v>3.5999999999999997E-2</v>
      </c>
      <c r="I8">
        <v>27</v>
      </c>
      <c r="J8" s="4">
        <f t="shared" si="1"/>
        <v>0.97199999999999998</v>
      </c>
      <c r="K8" t="s">
        <v>32</v>
      </c>
      <c r="L8" t="s">
        <v>33</v>
      </c>
      <c r="M8" t="s">
        <v>34</v>
      </c>
      <c r="N8" t="s">
        <v>35</v>
      </c>
    </row>
    <row r="9" spans="1:18" x14ac:dyDescent="0.25">
      <c r="A9" s="3">
        <f>LOOKUP(D9,Sheet2!$B$2:$B$100,Sheet2!$E$2:$E$100)-I9</f>
        <v>0</v>
      </c>
      <c r="B9" s="7" t="str">
        <f t="shared" si="0"/>
        <v>1759327, 200</v>
      </c>
      <c r="C9" s="7" t="s">
        <v>240</v>
      </c>
      <c r="D9">
        <v>1759327</v>
      </c>
      <c r="E9" t="s">
        <v>123</v>
      </c>
      <c r="F9">
        <v>7</v>
      </c>
      <c r="G9">
        <v>10</v>
      </c>
      <c r="H9" s="4">
        <v>4.9000000000000002E-2</v>
      </c>
      <c r="I9">
        <v>200</v>
      </c>
      <c r="J9" s="4">
        <f t="shared" si="1"/>
        <v>9.8000000000000007</v>
      </c>
      <c r="K9" t="s">
        <v>27</v>
      </c>
      <c r="L9" t="s">
        <v>23</v>
      </c>
      <c r="M9" t="s">
        <v>24</v>
      </c>
      <c r="N9" t="s">
        <v>18</v>
      </c>
    </row>
    <row r="10" spans="1:18" x14ac:dyDescent="0.25">
      <c r="A10" s="3">
        <f>LOOKUP(D10,Sheet2!$B$2:$B$100,Sheet2!$E$2:$E$100)-I10</f>
        <v>0</v>
      </c>
      <c r="B10" s="7" t="str">
        <f t="shared" si="0"/>
        <v>1793583, 150</v>
      </c>
      <c r="C10" s="7" t="s">
        <v>240</v>
      </c>
      <c r="D10">
        <v>1793583</v>
      </c>
      <c r="E10" t="s">
        <v>124</v>
      </c>
      <c r="F10">
        <v>5</v>
      </c>
      <c r="G10">
        <v>0</v>
      </c>
      <c r="H10" s="4">
        <v>0.53</v>
      </c>
      <c r="I10">
        <f>F10*30-G10</f>
        <v>150</v>
      </c>
      <c r="J10" s="4">
        <f t="shared" si="1"/>
        <v>79.5</v>
      </c>
      <c r="L10" t="s">
        <v>9</v>
      </c>
      <c r="M10" t="s">
        <v>10</v>
      </c>
      <c r="N10" t="s">
        <v>11</v>
      </c>
    </row>
    <row r="11" spans="1:18" x14ac:dyDescent="0.25">
      <c r="A11" s="3">
        <f>LOOKUP(D11,Sheet2!$B$2:$B$100,Sheet2!$E$2:$E$100)-I11</f>
        <v>0</v>
      </c>
      <c r="B11" s="7" t="str">
        <f t="shared" si="0"/>
        <v>1822203, 30</v>
      </c>
      <c r="C11" s="7" t="s">
        <v>239</v>
      </c>
      <c r="D11">
        <v>1822203</v>
      </c>
      <c r="E11" t="s">
        <v>50</v>
      </c>
      <c r="F11">
        <v>1</v>
      </c>
      <c r="G11">
        <v>8</v>
      </c>
      <c r="H11" s="4">
        <v>0.62</v>
      </c>
      <c r="I11">
        <v>30</v>
      </c>
      <c r="J11" s="4">
        <f t="shared" si="1"/>
        <v>18.600000000000001</v>
      </c>
      <c r="K11" t="s">
        <v>51</v>
      </c>
      <c r="L11" t="s">
        <v>52</v>
      </c>
      <c r="M11" t="s">
        <v>53</v>
      </c>
      <c r="N11" t="s">
        <v>54</v>
      </c>
    </row>
    <row r="12" spans="1:18" x14ac:dyDescent="0.25">
      <c r="B12" s="7" t="str">
        <f t="shared" si="0"/>
        <v>1823169, 6</v>
      </c>
      <c r="C12" s="7" t="s">
        <v>239</v>
      </c>
      <c r="D12">
        <v>1823169</v>
      </c>
      <c r="E12" t="s">
        <v>103</v>
      </c>
      <c r="F12">
        <v>1</v>
      </c>
      <c r="G12" s="1">
        <f>6*3+6</f>
        <v>24</v>
      </c>
      <c r="H12" s="4" t="s">
        <v>111</v>
      </c>
      <c r="I12" s="1">
        <v>6</v>
      </c>
      <c r="K12" t="s">
        <v>241</v>
      </c>
      <c r="L12" t="s">
        <v>104</v>
      </c>
      <c r="M12" t="s">
        <v>105</v>
      </c>
    </row>
    <row r="13" spans="1:18" x14ac:dyDescent="0.25">
      <c r="A13" s="3">
        <f>LOOKUP(D13,Sheet2!$B$2:$B$100,Sheet2!$E$2:$E$100)-I13</f>
        <v>0</v>
      </c>
      <c r="B13" s="7" t="str">
        <f t="shared" si="0"/>
        <v>1823866, 2</v>
      </c>
      <c r="C13" s="7" t="s">
        <v>239</v>
      </c>
      <c r="D13">
        <v>1823866</v>
      </c>
      <c r="E13" t="s">
        <v>12</v>
      </c>
      <c r="F13">
        <v>1</v>
      </c>
      <c r="G13">
        <v>0</v>
      </c>
      <c r="H13" s="4">
        <v>0.86</v>
      </c>
      <c r="I13">
        <v>2</v>
      </c>
      <c r="J13" s="4">
        <f t="shared" si="1"/>
        <v>1.72</v>
      </c>
      <c r="K13" t="s">
        <v>13</v>
      </c>
      <c r="L13" t="s">
        <v>13</v>
      </c>
      <c r="M13" t="s">
        <v>13</v>
      </c>
      <c r="N13" t="s">
        <v>14</v>
      </c>
    </row>
    <row r="14" spans="1:18" x14ac:dyDescent="0.25">
      <c r="A14" s="3">
        <f>LOOKUP(D14,Sheet2!$B$2:$B$100,Sheet2!$E$2:$E$100)-I14</f>
        <v>0</v>
      </c>
      <c r="B14" s="7" t="str">
        <f t="shared" si="0"/>
        <v>1825377, 24</v>
      </c>
      <c r="C14" s="7" t="s">
        <v>240</v>
      </c>
      <c r="D14">
        <v>1825377</v>
      </c>
      <c r="E14" t="s">
        <v>61</v>
      </c>
      <c r="F14">
        <v>1</v>
      </c>
      <c r="G14">
        <v>6</v>
      </c>
      <c r="H14" s="4">
        <v>0.42599999999999999</v>
      </c>
      <c r="I14">
        <v>24</v>
      </c>
      <c r="J14" s="4">
        <f t="shared" si="1"/>
        <v>10.224</v>
      </c>
      <c r="K14" t="s">
        <v>62</v>
      </c>
      <c r="L14" t="s">
        <v>63</v>
      </c>
      <c r="M14" t="s">
        <v>64</v>
      </c>
      <c r="N14" t="s">
        <v>65</v>
      </c>
    </row>
    <row r="15" spans="1:18" x14ac:dyDescent="0.25">
      <c r="A15" s="3">
        <f>LOOKUP(D15,Sheet2!$B$2:$B$100,Sheet2!$E$2:$E$100)-I15</f>
        <v>0</v>
      </c>
      <c r="B15" s="7" t="str">
        <f t="shared" si="0"/>
        <v>1848957, 30</v>
      </c>
      <c r="C15" s="7" t="s">
        <v>240</v>
      </c>
      <c r="D15">
        <v>1848957</v>
      </c>
      <c r="E15" t="s">
        <v>72</v>
      </c>
      <c r="F15">
        <v>1</v>
      </c>
      <c r="G15">
        <v>0</v>
      </c>
      <c r="H15" s="4">
        <v>1.32</v>
      </c>
      <c r="I15">
        <v>30</v>
      </c>
      <c r="J15" s="4">
        <f t="shared" si="1"/>
        <v>39.6</v>
      </c>
      <c r="K15" t="s">
        <v>73</v>
      </c>
      <c r="L15" t="s">
        <v>73</v>
      </c>
      <c r="M15" t="s">
        <v>73</v>
      </c>
    </row>
    <row r="16" spans="1:18" x14ac:dyDescent="0.25">
      <c r="B16" s="7" t="str">
        <f t="shared" si="0"/>
        <v>1855853, 0</v>
      </c>
      <c r="C16" s="7" t="s">
        <v>240</v>
      </c>
      <c r="D16">
        <v>1855853</v>
      </c>
      <c r="E16" t="s">
        <v>125</v>
      </c>
      <c r="F16">
        <v>2</v>
      </c>
      <c r="G16">
        <v>96</v>
      </c>
      <c r="H16" s="4">
        <v>4.7E-2</v>
      </c>
      <c r="I16">
        <v>0</v>
      </c>
      <c r="J16" s="4">
        <f t="shared" si="1"/>
        <v>0</v>
      </c>
      <c r="K16" t="s">
        <v>22</v>
      </c>
      <c r="L16" t="s">
        <v>23</v>
      </c>
      <c r="M16" t="s">
        <v>24</v>
      </c>
      <c r="N16" t="s">
        <v>18</v>
      </c>
    </row>
    <row r="17" spans="1:18" x14ac:dyDescent="0.25">
      <c r="A17" s="3">
        <f>LOOKUP(D17,Sheet2!$B$2:$B$100,Sheet2!$E$2:$E$100)-I17</f>
        <v>40</v>
      </c>
      <c r="B17" s="7" t="str">
        <f t="shared" si="0"/>
        <v>2099245, 60</v>
      </c>
      <c r="C17" s="7" t="s">
        <v>240</v>
      </c>
      <c r="D17">
        <v>2099245</v>
      </c>
      <c r="E17" t="s">
        <v>126</v>
      </c>
      <c r="F17">
        <v>2</v>
      </c>
      <c r="G17">
        <v>0</v>
      </c>
      <c r="H17" s="4">
        <v>8.6300000000000002E-2</v>
      </c>
      <c r="I17">
        <v>60</v>
      </c>
      <c r="J17" s="4">
        <f t="shared" si="1"/>
        <v>5.1779999999999999</v>
      </c>
      <c r="L17" t="s">
        <v>28</v>
      </c>
      <c r="M17" t="s">
        <v>29</v>
      </c>
      <c r="N17" t="s">
        <v>30</v>
      </c>
    </row>
    <row r="18" spans="1:18" x14ac:dyDescent="0.25">
      <c r="A18" s="3">
        <f>LOOKUP(D18,Sheet2!$B$2:$B$100,Sheet2!$E$2:$E$100)-I18</f>
        <v>40</v>
      </c>
      <c r="B18" s="7" t="str">
        <f t="shared" si="0"/>
        <v>2099247, 60</v>
      </c>
      <c r="C18" s="7" t="s">
        <v>239</v>
      </c>
      <c r="D18">
        <v>2099247</v>
      </c>
      <c r="E18" t="s">
        <v>127</v>
      </c>
      <c r="F18">
        <v>2</v>
      </c>
      <c r="G18">
        <v>0</v>
      </c>
      <c r="H18" s="4">
        <v>8.6300000000000002E-2</v>
      </c>
      <c r="I18">
        <v>60</v>
      </c>
      <c r="J18" s="4">
        <f t="shared" si="1"/>
        <v>5.1779999999999999</v>
      </c>
      <c r="L18" t="s">
        <v>28</v>
      </c>
      <c r="M18" t="s">
        <v>29</v>
      </c>
      <c r="N18" t="s">
        <v>30</v>
      </c>
    </row>
    <row r="19" spans="1:18" x14ac:dyDescent="0.25">
      <c r="A19" s="3">
        <f>LOOKUP(D19,Sheet2!$B$2:$B$100,Sheet2!$E$2:$E$100)-I19</f>
        <v>0</v>
      </c>
      <c r="B19" s="7" t="str">
        <f t="shared" si="0"/>
        <v>2101833, 30</v>
      </c>
      <c r="C19" s="7" t="s">
        <v>240</v>
      </c>
      <c r="D19">
        <v>2101833</v>
      </c>
      <c r="E19" t="s">
        <v>41</v>
      </c>
      <c r="F19">
        <v>1</v>
      </c>
      <c r="G19">
        <v>0</v>
      </c>
      <c r="H19" s="4">
        <v>0.44</v>
      </c>
      <c r="I19">
        <v>30</v>
      </c>
      <c r="J19" s="4">
        <f t="shared" si="1"/>
        <v>13.2</v>
      </c>
      <c r="K19" t="s">
        <v>42</v>
      </c>
      <c r="L19" t="s">
        <v>43</v>
      </c>
      <c r="M19" t="s">
        <v>44</v>
      </c>
      <c r="N19" t="s">
        <v>45</v>
      </c>
    </row>
    <row r="20" spans="1:18" x14ac:dyDescent="0.25">
      <c r="A20" s="3">
        <f>LOOKUP(D20,Sheet2!$B$2:$B$100,Sheet2!$E$2:$E$100)-I20</f>
        <v>8</v>
      </c>
      <c r="B20" s="7" t="str">
        <f t="shared" si="0"/>
        <v>2292521, 22</v>
      </c>
      <c r="C20" s="7" t="s">
        <v>239</v>
      </c>
      <c r="D20">
        <v>2292521</v>
      </c>
      <c r="E20" t="s">
        <v>74</v>
      </c>
      <c r="F20">
        <v>1</v>
      </c>
      <c r="G20">
        <v>8</v>
      </c>
      <c r="H20" s="4">
        <v>0.27</v>
      </c>
      <c r="I20">
        <v>22</v>
      </c>
      <c r="J20" s="4">
        <f t="shared" si="1"/>
        <v>5.94</v>
      </c>
      <c r="K20" t="s">
        <v>75</v>
      </c>
      <c r="L20" t="s">
        <v>76</v>
      </c>
      <c r="M20" t="s">
        <v>76</v>
      </c>
      <c r="N20" t="s">
        <v>77</v>
      </c>
      <c r="Q20" t="s">
        <v>78</v>
      </c>
      <c r="R20" t="s">
        <v>78</v>
      </c>
    </row>
    <row r="21" spans="1:18" x14ac:dyDescent="0.25">
      <c r="A21" s="3">
        <f>LOOKUP(D21,Sheet2!$B$2:$B$100,Sheet2!$E$2:$E$100)-I21</f>
        <v>0</v>
      </c>
      <c r="B21" s="7" t="str">
        <f t="shared" si="0"/>
        <v>9240640, 30</v>
      </c>
      <c r="C21" s="7" t="s">
        <v>240</v>
      </c>
      <c r="D21">
        <v>9240640</v>
      </c>
      <c r="E21" t="s">
        <v>86</v>
      </c>
      <c r="F21">
        <v>1</v>
      </c>
      <c r="G21">
        <v>0</v>
      </c>
      <c r="H21" s="4">
        <v>8.6999999999999994E-3</v>
      </c>
      <c r="I21">
        <v>30</v>
      </c>
      <c r="J21" s="4">
        <f t="shared" si="1"/>
        <v>0.26100000000000001</v>
      </c>
      <c r="K21" t="s">
        <v>87</v>
      </c>
      <c r="L21" t="s">
        <v>52</v>
      </c>
      <c r="M21" t="s">
        <v>53</v>
      </c>
      <c r="N21" t="s">
        <v>54</v>
      </c>
    </row>
    <row r="22" spans="1:18" x14ac:dyDescent="0.25">
      <c r="B22" s="7" t="str">
        <f t="shared" si="0"/>
        <v>9240705, 0</v>
      </c>
      <c r="C22" s="7" t="s">
        <v>240</v>
      </c>
      <c r="D22">
        <v>9240705</v>
      </c>
      <c r="E22" t="s">
        <v>84</v>
      </c>
      <c r="F22">
        <v>1</v>
      </c>
      <c r="G22">
        <v>48</v>
      </c>
      <c r="H22" s="4">
        <v>0.09</v>
      </c>
      <c r="I22">
        <v>0</v>
      </c>
      <c r="J22" s="4">
        <f t="shared" si="1"/>
        <v>0</v>
      </c>
      <c r="K22" t="s">
        <v>85</v>
      </c>
      <c r="L22" t="s">
        <v>52</v>
      </c>
      <c r="M22" t="s">
        <v>53</v>
      </c>
      <c r="N22" t="s">
        <v>54</v>
      </c>
    </row>
    <row r="23" spans="1:18" x14ac:dyDescent="0.25">
      <c r="A23" s="3">
        <f>LOOKUP(D23,Sheet2!$B$2:$B$100,Sheet2!$E$2:$E$100)-I23</f>
        <v>3</v>
      </c>
      <c r="B23" s="7" t="str">
        <f t="shared" si="0"/>
        <v>9356460, 27</v>
      </c>
      <c r="D23">
        <v>9356460</v>
      </c>
      <c r="E23" t="s">
        <v>94</v>
      </c>
      <c r="F23">
        <v>1</v>
      </c>
      <c r="G23">
        <v>3</v>
      </c>
      <c r="H23" s="4">
        <v>0.19800000000000001</v>
      </c>
      <c r="I23">
        <v>27</v>
      </c>
      <c r="J23" s="4">
        <f t="shared" si="1"/>
        <v>5.3460000000000001</v>
      </c>
      <c r="K23" t="s">
        <v>89</v>
      </c>
      <c r="L23" t="s">
        <v>95</v>
      </c>
      <c r="M23" t="s">
        <v>96</v>
      </c>
      <c r="N23" t="s">
        <v>97</v>
      </c>
      <c r="Q23" t="s">
        <v>78</v>
      </c>
      <c r="R23" t="s">
        <v>78</v>
      </c>
    </row>
    <row r="24" spans="1:18" x14ac:dyDescent="0.25">
      <c r="B24" s="7" t="str">
        <f t="shared" si="0"/>
        <v>9471731, 0</v>
      </c>
      <c r="C24" s="7" t="s">
        <v>240</v>
      </c>
      <c r="D24">
        <v>9471731</v>
      </c>
      <c r="E24" t="s">
        <v>68</v>
      </c>
      <c r="F24">
        <v>1</v>
      </c>
      <c r="G24">
        <v>50</v>
      </c>
      <c r="H24" s="4">
        <v>8.2000000000000003E-2</v>
      </c>
      <c r="I24">
        <v>0</v>
      </c>
      <c r="J24" s="4">
        <f t="shared" si="1"/>
        <v>0</v>
      </c>
      <c r="L24" t="s">
        <v>69</v>
      </c>
      <c r="M24" t="s">
        <v>70</v>
      </c>
      <c r="N24" t="s">
        <v>71</v>
      </c>
    </row>
    <row r="25" spans="1:18" x14ac:dyDescent="0.25">
      <c r="A25" s="3">
        <f>LOOKUP(D25,Sheet2!$B$2:$B$100,Sheet2!$E$2:$E$100)-I25</f>
        <v>-30</v>
      </c>
      <c r="B25" s="7" t="str">
        <f t="shared" si="0"/>
        <v>9696008, 150</v>
      </c>
      <c r="C25" s="7" t="s">
        <v>240</v>
      </c>
      <c r="D25">
        <v>9696008</v>
      </c>
      <c r="E25" t="s">
        <v>128</v>
      </c>
      <c r="F25">
        <v>5</v>
      </c>
      <c r="G25">
        <v>0</v>
      </c>
      <c r="H25" s="4">
        <v>0.30199999999999999</v>
      </c>
      <c r="I25">
        <v>150</v>
      </c>
      <c r="J25" s="4">
        <f t="shared" si="1"/>
        <v>45.3</v>
      </c>
      <c r="L25" t="s">
        <v>19</v>
      </c>
      <c r="M25" t="s">
        <v>20</v>
      </c>
      <c r="N25" t="s">
        <v>21</v>
      </c>
    </row>
    <row r="26" spans="1:18" x14ac:dyDescent="0.25">
      <c r="B26" s="8" t="str">
        <f t="shared" si="0"/>
        <v>9758569, 1</v>
      </c>
      <c r="C26" s="8" t="s">
        <v>239</v>
      </c>
      <c r="D26">
        <v>9758569</v>
      </c>
      <c r="E26" t="s">
        <v>106</v>
      </c>
      <c r="F26">
        <v>1</v>
      </c>
      <c r="G26" s="1">
        <v>29</v>
      </c>
      <c r="H26" s="4" t="s">
        <v>111</v>
      </c>
      <c r="I26" s="1">
        <v>1</v>
      </c>
      <c r="K26" t="s">
        <v>107</v>
      </c>
      <c r="L26" t="s">
        <v>107</v>
      </c>
      <c r="M26" t="s">
        <v>107</v>
      </c>
    </row>
    <row r="27" spans="1:18" x14ac:dyDescent="0.25">
      <c r="A27" s="3">
        <f>LOOKUP(D27,Sheet2!$B$2:$B$100,Sheet2!$E$2:$E$100)-I27</f>
        <v>0</v>
      </c>
      <c r="B27" s="7" t="str">
        <f t="shared" si="0"/>
        <v>1907353, 30</v>
      </c>
      <c r="C27" s="7" t="s">
        <v>240</v>
      </c>
      <c r="D27">
        <v>1907353</v>
      </c>
      <c r="E27" t="s">
        <v>25</v>
      </c>
      <c r="F27">
        <v>1</v>
      </c>
      <c r="G27">
        <v>0</v>
      </c>
      <c r="H27" s="4">
        <v>0.36399999999999999</v>
      </c>
      <c r="I27">
        <v>30</v>
      </c>
      <c r="J27" s="4">
        <f t="shared" si="1"/>
        <v>10.92</v>
      </c>
      <c r="K27" t="s">
        <v>26</v>
      </c>
      <c r="L27" t="s">
        <v>16</v>
      </c>
      <c r="M27" t="s">
        <v>17</v>
      </c>
      <c r="N27" t="s">
        <v>18</v>
      </c>
    </row>
    <row r="28" spans="1:18" x14ac:dyDescent="0.25">
      <c r="B28" s="7" t="str">
        <f t="shared" si="0"/>
        <v>1856626, 0</v>
      </c>
      <c r="C28" s="7" t="s">
        <v>239</v>
      </c>
      <c r="D28">
        <v>1856626</v>
      </c>
      <c r="E28" t="s">
        <v>129</v>
      </c>
      <c r="F28">
        <v>5</v>
      </c>
      <c r="G28">
        <v>200</v>
      </c>
      <c r="H28" s="4">
        <v>1.6E-2</v>
      </c>
      <c r="I28">
        <v>0</v>
      </c>
      <c r="J28" s="4">
        <f t="shared" si="1"/>
        <v>0</v>
      </c>
      <c r="K28" t="s">
        <v>15</v>
      </c>
      <c r="L28" t="s">
        <v>16</v>
      </c>
      <c r="M28" t="s">
        <v>17</v>
      </c>
      <c r="N28" t="s">
        <v>18</v>
      </c>
    </row>
    <row r="29" spans="1:18" x14ac:dyDescent="0.25">
      <c r="A29" s="3">
        <f>LOOKUP(D29,Sheet2!$B$2:$B$100,Sheet2!$E$2:$E$100)-I29</f>
        <v>6</v>
      </c>
      <c r="B29" s="7" t="str">
        <f t="shared" si="0"/>
        <v>2447523, 24</v>
      </c>
      <c r="D29">
        <v>2447523</v>
      </c>
      <c r="E29" t="s">
        <v>88</v>
      </c>
      <c r="F29">
        <v>1</v>
      </c>
      <c r="G29">
        <v>6</v>
      </c>
      <c r="H29" s="4">
        <v>4.1000000000000002E-2</v>
      </c>
      <c r="I29">
        <v>24</v>
      </c>
      <c r="J29" s="4">
        <f t="shared" si="1"/>
        <v>0.98399999999999999</v>
      </c>
      <c r="K29" t="s">
        <v>89</v>
      </c>
      <c r="L29" t="s">
        <v>52</v>
      </c>
      <c r="M29" t="s">
        <v>53</v>
      </c>
      <c r="N29" t="s">
        <v>54</v>
      </c>
    </row>
    <row r="30" spans="1:18" x14ac:dyDescent="0.25">
      <c r="B30" s="7" t="str">
        <f t="shared" si="0"/>
        <v>9240527, 0</v>
      </c>
      <c r="D30">
        <v>9240527</v>
      </c>
      <c r="E30" t="s">
        <v>130</v>
      </c>
      <c r="F30">
        <v>13</v>
      </c>
      <c r="G30">
        <v>650</v>
      </c>
      <c r="H30" s="4">
        <v>6.0000000000000001E-3</v>
      </c>
      <c r="I30">
        <v>0</v>
      </c>
      <c r="J30" s="4">
        <f t="shared" si="1"/>
        <v>0</v>
      </c>
      <c r="K30" t="s">
        <v>83</v>
      </c>
      <c r="L30" t="s">
        <v>52</v>
      </c>
      <c r="M30" t="s">
        <v>53</v>
      </c>
      <c r="N30" t="s">
        <v>54</v>
      </c>
    </row>
    <row r="31" spans="1:18" x14ac:dyDescent="0.25">
      <c r="D31" t="s">
        <v>109</v>
      </c>
      <c r="E31" t="s">
        <v>131</v>
      </c>
      <c r="F31">
        <v>4</v>
      </c>
      <c r="G31">
        <v>0</v>
      </c>
      <c r="H31" s="4">
        <v>0</v>
      </c>
      <c r="I31">
        <v>0</v>
      </c>
      <c r="J31" s="4">
        <f t="shared" si="1"/>
        <v>0</v>
      </c>
      <c r="K31" t="s">
        <v>55</v>
      </c>
      <c r="L31" t="s">
        <v>55</v>
      </c>
      <c r="M31" t="s">
        <v>56</v>
      </c>
      <c r="N31" t="s">
        <v>57</v>
      </c>
    </row>
    <row r="32" spans="1:18" x14ac:dyDescent="0.25">
      <c r="D32" t="s">
        <v>109</v>
      </c>
      <c r="E32" t="s">
        <v>132</v>
      </c>
      <c r="F32">
        <v>4</v>
      </c>
      <c r="G32">
        <v>0</v>
      </c>
      <c r="H32" s="4">
        <v>0</v>
      </c>
      <c r="I32">
        <v>0</v>
      </c>
      <c r="J32" s="4">
        <f t="shared" si="1"/>
        <v>0</v>
      </c>
      <c r="K32" t="s">
        <v>90</v>
      </c>
      <c r="L32" t="s">
        <v>91</v>
      </c>
      <c r="M32" t="s">
        <v>92</v>
      </c>
      <c r="N32" t="s">
        <v>93</v>
      </c>
    </row>
    <row r="33" spans="4:14" x14ac:dyDescent="0.25">
      <c r="D33" t="s">
        <v>109</v>
      </c>
      <c r="E33" t="s">
        <v>101</v>
      </c>
      <c r="F33">
        <v>1</v>
      </c>
      <c r="G33">
        <v>0</v>
      </c>
      <c r="H33" s="4">
        <v>0</v>
      </c>
      <c r="I33">
        <v>0</v>
      </c>
      <c r="J33" s="4">
        <f t="shared" si="1"/>
        <v>0</v>
      </c>
      <c r="K33" t="s">
        <v>102</v>
      </c>
      <c r="L33" t="s">
        <v>102</v>
      </c>
      <c r="M33" t="s">
        <v>102</v>
      </c>
    </row>
    <row r="34" spans="4:14" x14ac:dyDescent="0.25">
      <c r="D34" t="s">
        <v>110</v>
      </c>
      <c r="E34" t="s">
        <v>46</v>
      </c>
      <c r="F34">
        <v>1</v>
      </c>
      <c r="G34" t="s">
        <v>115</v>
      </c>
      <c r="H34" s="4" t="s">
        <v>111</v>
      </c>
      <c r="I34">
        <v>0</v>
      </c>
      <c r="K34" t="s">
        <v>46</v>
      </c>
      <c r="L34" t="s">
        <v>47</v>
      </c>
      <c r="M34" t="s">
        <v>48</v>
      </c>
      <c r="N34" t="s">
        <v>49</v>
      </c>
    </row>
    <row r="35" spans="4:14" x14ac:dyDescent="0.25">
      <c r="D35" t="s">
        <v>110</v>
      </c>
      <c r="E35" t="s">
        <v>133</v>
      </c>
      <c r="F35">
        <v>2</v>
      </c>
      <c r="G35">
        <v>8</v>
      </c>
      <c r="H35" s="4" t="s">
        <v>111</v>
      </c>
      <c r="I35" s="1">
        <f>30*2-G35</f>
        <v>52</v>
      </c>
      <c r="K35" t="s">
        <v>58</v>
      </c>
      <c r="L35" t="s">
        <v>58</v>
      </c>
      <c r="M35" t="s">
        <v>59</v>
      </c>
      <c r="N35" t="s">
        <v>60</v>
      </c>
    </row>
    <row r="36" spans="4:14" x14ac:dyDescent="0.25">
      <c r="D36" t="s">
        <v>116</v>
      </c>
      <c r="E36" t="s">
        <v>114</v>
      </c>
      <c r="F36">
        <v>1</v>
      </c>
      <c r="G36">
        <v>30</v>
      </c>
      <c r="H36" s="4">
        <f>55.06/30</f>
        <v>1.8353333333333335</v>
      </c>
      <c r="I36">
        <v>0</v>
      </c>
      <c r="J36" s="4">
        <f>I36*H36</f>
        <v>0</v>
      </c>
    </row>
    <row r="37" spans="4:14" x14ac:dyDescent="0.25">
      <c r="E37" t="s">
        <v>119</v>
      </c>
      <c r="F37">
        <v>1</v>
      </c>
      <c r="G37">
        <v>0</v>
      </c>
      <c r="H37" s="4">
        <f>5/30</f>
        <v>0.16666666666666666</v>
      </c>
      <c r="I37">
        <v>1</v>
      </c>
      <c r="J37" s="4">
        <f>I37*H37</f>
        <v>0.16666666666666666</v>
      </c>
    </row>
    <row r="38" spans="4:14" x14ac:dyDescent="0.25">
      <c r="H38" s="6">
        <f>SUM(H4:H37)</f>
        <v>10.235100000000001</v>
      </c>
      <c r="J38" s="6">
        <f>SUM(J4:J37)</f>
        <v>290.17766666666665</v>
      </c>
    </row>
    <row r="39" spans="4:14" x14ac:dyDescent="0.25">
      <c r="H39" s="6">
        <f>H38*21</f>
        <v>214.93710000000002</v>
      </c>
      <c r="J39" s="6"/>
    </row>
  </sheetData>
  <sortState ref="E2:P81">
    <sortCondition ref="E2:E81"/>
  </sortState>
  <conditionalFormatting sqref="A1:A1048576">
    <cfRule type="cellIs" dxfId="0" priority="1" operator="lessThan">
      <formula>0</formula>
    </cfRule>
  </conditionalFormatting>
  <pageMargins left="0.25" right="0.25" top="0.75" bottom="0.75" header="0.3" footer="0.3"/>
  <pageSetup paperSize="9" scale="64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B10" sqref="B10"/>
    </sheetView>
  </sheetViews>
  <sheetFormatPr defaultRowHeight="15" x14ac:dyDescent="0.25"/>
  <cols>
    <col min="1" max="1" width="9.42578125" bestFit="1" customWidth="1"/>
    <col min="2" max="2" width="10.42578125" bestFit="1" customWidth="1"/>
    <col min="3" max="3" width="17.5703125" bestFit="1" customWidth="1"/>
    <col min="4" max="4" width="13.28515625" bestFit="1" customWidth="1"/>
    <col min="5" max="5" width="12.42578125" style="3" bestFit="1" customWidth="1"/>
    <col min="6" max="6" width="27.7109375" bestFit="1" customWidth="1"/>
    <col min="7" max="7" width="81.140625" bestFit="1" customWidth="1"/>
    <col min="8" max="8" width="25.7109375" bestFit="1" customWidth="1"/>
    <col min="9" max="9" width="12.42578125" bestFit="1" customWidth="1"/>
    <col min="10" max="10" width="10.85546875" bestFit="1" customWidth="1"/>
    <col min="11" max="11" width="14.28515625" bestFit="1" customWidth="1"/>
  </cols>
  <sheetData>
    <row r="1" spans="1:11" x14ac:dyDescent="0.25">
      <c r="A1" t="s">
        <v>136</v>
      </c>
      <c r="B1" t="s">
        <v>137</v>
      </c>
      <c r="C1" t="s">
        <v>138</v>
      </c>
      <c r="D1" t="s">
        <v>139</v>
      </c>
      <c r="E1" s="3" t="s">
        <v>140</v>
      </c>
      <c r="F1" t="s">
        <v>141</v>
      </c>
      <c r="G1" t="s">
        <v>142</v>
      </c>
      <c r="H1" t="s">
        <v>143</v>
      </c>
      <c r="I1" t="s">
        <v>144</v>
      </c>
      <c r="J1" t="s">
        <v>145</v>
      </c>
      <c r="K1" t="s">
        <v>146</v>
      </c>
    </row>
    <row r="2" spans="1:11" x14ac:dyDescent="0.25">
      <c r="A2">
        <v>1</v>
      </c>
      <c r="B2">
        <v>149968</v>
      </c>
      <c r="C2" t="s">
        <v>147</v>
      </c>
      <c r="E2" s="3">
        <v>1</v>
      </c>
      <c r="F2" t="s">
        <v>148</v>
      </c>
      <c r="G2" t="s">
        <v>149</v>
      </c>
      <c r="H2">
        <v>212</v>
      </c>
      <c r="I2" t="s">
        <v>150</v>
      </c>
      <c r="J2" t="s">
        <v>150</v>
      </c>
    </row>
    <row r="3" spans="1:11" x14ac:dyDescent="0.25">
      <c r="A3">
        <v>2</v>
      </c>
      <c r="B3">
        <v>1469069</v>
      </c>
      <c r="C3" t="s">
        <v>151</v>
      </c>
      <c r="E3" s="3">
        <v>5</v>
      </c>
      <c r="F3" t="s">
        <v>152</v>
      </c>
      <c r="G3" t="s">
        <v>153</v>
      </c>
      <c r="H3">
        <v>2021</v>
      </c>
      <c r="I3" t="s">
        <v>154</v>
      </c>
      <c r="J3" t="s">
        <v>155</v>
      </c>
    </row>
    <row r="4" spans="1:11" x14ac:dyDescent="0.25">
      <c r="A4">
        <v>3</v>
      </c>
      <c r="B4">
        <v>1510671</v>
      </c>
      <c r="C4" t="s">
        <v>151</v>
      </c>
      <c r="E4" s="3">
        <v>60</v>
      </c>
      <c r="F4" t="s">
        <v>156</v>
      </c>
      <c r="G4" t="s">
        <v>157</v>
      </c>
      <c r="H4">
        <v>5294</v>
      </c>
      <c r="I4" t="s">
        <v>158</v>
      </c>
      <c r="J4" t="s">
        <v>159</v>
      </c>
    </row>
    <row r="5" spans="1:11" x14ac:dyDescent="0.25">
      <c r="A5">
        <v>4</v>
      </c>
      <c r="B5">
        <v>1510689</v>
      </c>
      <c r="C5" t="s">
        <v>151</v>
      </c>
      <c r="E5" s="3">
        <v>60</v>
      </c>
      <c r="F5" t="s">
        <v>160</v>
      </c>
      <c r="G5" t="s">
        <v>161</v>
      </c>
      <c r="H5">
        <v>1680</v>
      </c>
      <c r="I5" t="s">
        <v>162</v>
      </c>
      <c r="J5" t="s">
        <v>163</v>
      </c>
    </row>
    <row r="6" spans="1:11" x14ac:dyDescent="0.25">
      <c r="A6">
        <v>5</v>
      </c>
      <c r="B6">
        <v>1611765</v>
      </c>
      <c r="C6" t="s">
        <v>151</v>
      </c>
      <c r="E6" s="3">
        <v>30</v>
      </c>
      <c r="F6" t="s">
        <v>164</v>
      </c>
      <c r="G6" t="s">
        <v>165</v>
      </c>
      <c r="H6">
        <v>7483</v>
      </c>
      <c r="I6" t="s">
        <v>166</v>
      </c>
      <c r="J6" t="s">
        <v>167</v>
      </c>
    </row>
    <row r="7" spans="1:11" x14ac:dyDescent="0.25">
      <c r="A7">
        <v>6</v>
      </c>
      <c r="B7">
        <v>1617689</v>
      </c>
      <c r="C7" t="s">
        <v>151</v>
      </c>
      <c r="E7" s="3">
        <v>30</v>
      </c>
      <c r="F7" t="s">
        <v>168</v>
      </c>
      <c r="G7" t="s">
        <v>169</v>
      </c>
      <c r="H7">
        <v>703</v>
      </c>
      <c r="I7" t="s">
        <v>170</v>
      </c>
      <c r="J7" t="s">
        <v>171</v>
      </c>
    </row>
    <row r="8" spans="1:11" x14ac:dyDescent="0.25">
      <c r="A8">
        <v>7</v>
      </c>
      <c r="B8">
        <v>1759327</v>
      </c>
      <c r="C8" t="s">
        <v>151</v>
      </c>
      <c r="E8" s="3">
        <v>200</v>
      </c>
      <c r="F8" t="s">
        <v>172</v>
      </c>
      <c r="G8" t="s">
        <v>173</v>
      </c>
      <c r="H8">
        <v>8480</v>
      </c>
      <c r="I8" t="s">
        <v>174</v>
      </c>
      <c r="J8" t="s">
        <v>175</v>
      </c>
    </row>
    <row r="9" spans="1:11" x14ac:dyDescent="0.25">
      <c r="A9">
        <v>8</v>
      </c>
      <c r="B9">
        <v>1793583</v>
      </c>
      <c r="C9" t="s">
        <v>151</v>
      </c>
      <c r="E9" s="3">
        <v>150</v>
      </c>
      <c r="F9" t="s">
        <v>176</v>
      </c>
      <c r="G9" t="s">
        <v>177</v>
      </c>
      <c r="H9">
        <v>281</v>
      </c>
      <c r="I9" t="s">
        <v>178</v>
      </c>
      <c r="J9" t="s">
        <v>179</v>
      </c>
    </row>
    <row r="10" spans="1:11" x14ac:dyDescent="0.25">
      <c r="A10">
        <v>9</v>
      </c>
      <c r="B10">
        <v>1822203</v>
      </c>
      <c r="C10" t="s">
        <v>151</v>
      </c>
      <c r="E10" s="3">
        <v>30</v>
      </c>
      <c r="F10" t="s">
        <v>180</v>
      </c>
      <c r="G10" t="s">
        <v>181</v>
      </c>
      <c r="H10">
        <v>2591</v>
      </c>
      <c r="I10" t="s">
        <v>182</v>
      </c>
      <c r="J10" t="s">
        <v>183</v>
      </c>
    </row>
    <row r="11" spans="1:11" x14ac:dyDescent="0.25">
      <c r="A11">
        <v>10</v>
      </c>
      <c r="B11">
        <v>1823866</v>
      </c>
      <c r="C11" t="s">
        <v>151</v>
      </c>
      <c r="E11" s="3">
        <v>2</v>
      </c>
      <c r="F11" t="s">
        <v>184</v>
      </c>
      <c r="G11" t="s">
        <v>185</v>
      </c>
      <c r="H11">
        <v>1900</v>
      </c>
      <c r="I11" t="s">
        <v>186</v>
      </c>
      <c r="J11" t="s">
        <v>187</v>
      </c>
    </row>
    <row r="12" spans="1:11" x14ac:dyDescent="0.25">
      <c r="A12">
        <v>11</v>
      </c>
      <c r="B12">
        <v>1825377</v>
      </c>
      <c r="C12" t="s">
        <v>151</v>
      </c>
      <c r="E12" s="3">
        <v>24</v>
      </c>
      <c r="F12" t="s">
        <v>188</v>
      </c>
      <c r="G12" t="s">
        <v>189</v>
      </c>
      <c r="H12">
        <v>9233</v>
      </c>
      <c r="I12" t="s">
        <v>190</v>
      </c>
      <c r="J12" t="s">
        <v>191</v>
      </c>
    </row>
    <row r="13" spans="1:11" x14ac:dyDescent="0.25">
      <c r="A13">
        <v>12</v>
      </c>
      <c r="B13">
        <v>1848957</v>
      </c>
      <c r="C13" t="s">
        <v>151</v>
      </c>
      <c r="E13" s="3">
        <v>30</v>
      </c>
      <c r="F13">
        <v>744233121</v>
      </c>
      <c r="G13" t="s">
        <v>192</v>
      </c>
      <c r="H13">
        <v>7</v>
      </c>
      <c r="I13" t="s">
        <v>193</v>
      </c>
      <c r="J13" t="s">
        <v>194</v>
      </c>
    </row>
    <row r="14" spans="1:11" x14ac:dyDescent="0.25">
      <c r="A14">
        <v>13</v>
      </c>
      <c r="B14">
        <v>2099245</v>
      </c>
      <c r="C14" t="s">
        <v>151</v>
      </c>
      <c r="E14" s="3">
        <v>100</v>
      </c>
      <c r="F14" t="s">
        <v>195</v>
      </c>
      <c r="G14" t="s">
        <v>196</v>
      </c>
      <c r="H14">
        <v>88980</v>
      </c>
      <c r="I14" t="s">
        <v>197</v>
      </c>
      <c r="J14" t="s">
        <v>198</v>
      </c>
    </row>
    <row r="15" spans="1:11" x14ac:dyDescent="0.25">
      <c r="A15">
        <v>14</v>
      </c>
      <c r="B15">
        <v>2099247</v>
      </c>
      <c r="C15" t="s">
        <v>151</v>
      </c>
      <c r="E15" s="3">
        <v>100</v>
      </c>
      <c r="F15" t="s">
        <v>199</v>
      </c>
      <c r="G15" t="s">
        <v>200</v>
      </c>
      <c r="H15">
        <v>13520</v>
      </c>
      <c r="I15" t="s">
        <v>197</v>
      </c>
      <c r="J15" t="s">
        <v>198</v>
      </c>
    </row>
    <row r="16" spans="1:11" x14ac:dyDescent="0.25">
      <c r="A16">
        <v>15</v>
      </c>
      <c r="B16">
        <v>2101833</v>
      </c>
      <c r="C16" t="s">
        <v>151</v>
      </c>
      <c r="E16" s="3">
        <v>30</v>
      </c>
      <c r="F16" t="s">
        <v>201</v>
      </c>
      <c r="G16" t="s">
        <v>202</v>
      </c>
      <c r="H16">
        <v>61726</v>
      </c>
      <c r="I16" t="s">
        <v>203</v>
      </c>
      <c r="J16" t="s">
        <v>204</v>
      </c>
    </row>
    <row r="17" spans="1:10" x14ac:dyDescent="0.25">
      <c r="A17">
        <v>16</v>
      </c>
      <c r="B17">
        <v>2292521</v>
      </c>
      <c r="C17" t="s">
        <v>151</v>
      </c>
      <c r="E17" s="3">
        <v>30</v>
      </c>
      <c r="F17" t="s">
        <v>205</v>
      </c>
      <c r="G17" t="s">
        <v>206</v>
      </c>
      <c r="H17">
        <v>3820</v>
      </c>
      <c r="I17" t="s">
        <v>207</v>
      </c>
      <c r="J17" t="s">
        <v>208</v>
      </c>
    </row>
    <row r="18" spans="1:10" x14ac:dyDescent="0.25">
      <c r="A18">
        <v>17</v>
      </c>
      <c r="B18">
        <v>9356460</v>
      </c>
      <c r="C18" t="s">
        <v>209</v>
      </c>
      <c r="E18" s="3">
        <v>30</v>
      </c>
      <c r="F18" t="s">
        <v>210</v>
      </c>
      <c r="G18" t="s">
        <v>211</v>
      </c>
      <c r="H18">
        <v>1832</v>
      </c>
      <c r="I18" t="s">
        <v>212</v>
      </c>
      <c r="J18" t="s">
        <v>213</v>
      </c>
    </row>
    <row r="19" spans="1:10" x14ac:dyDescent="0.25">
      <c r="A19">
        <v>18</v>
      </c>
      <c r="B19">
        <v>9696008</v>
      </c>
      <c r="C19" t="s">
        <v>151</v>
      </c>
      <c r="E19" s="3">
        <v>120</v>
      </c>
      <c r="F19" t="s">
        <v>214</v>
      </c>
      <c r="G19" t="s">
        <v>215</v>
      </c>
      <c r="H19">
        <v>7602</v>
      </c>
      <c r="I19" t="s">
        <v>216</v>
      </c>
      <c r="J19" t="s">
        <v>217</v>
      </c>
    </row>
    <row r="20" spans="1:10" x14ac:dyDescent="0.25">
      <c r="A20">
        <v>19</v>
      </c>
      <c r="B20">
        <v>1907353</v>
      </c>
      <c r="C20" t="s">
        <v>151</v>
      </c>
      <c r="E20" s="3">
        <v>30</v>
      </c>
      <c r="F20" t="s">
        <v>218</v>
      </c>
      <c r="G20" t="s">
        <v>219</v>
      </c>
      <c r="H20">
        <v>2180</v>
      </c>
      <c r="I20" t="s">
        <v>220</v>
      </c>
      <c r="J20" t="s">
        <v>221</v>
      </c>
    </row>
    <row r="21" spans="1:10" x14ac:dyDescent="0.25">
      <c r="A21">
        <v>20</v>
      </c>
      <c r="B21">
        <v>2447523</v>
      </c>
      <c r="C21" t="s">
        <v>151</v>
      </c>
      <c r="E21" s="3">
        <v>100</v>
      </c>
      <c r="F21" t="s">
        <v>222</v>
      </c>
      <c r="G21" t="s">
        <v>223</v>
      </c>
      <c r="H21">
        <v>24100</v>
      </c>
      <c r="I21" t="s">
        <v>224</v>
      </c>
      <c r="J21" t="s">
        <v>225</v>
      </c>
    </row>
    <row r="22" spans="1:10" x14ac:dyDescent="0.25">
      <c r="A22">
        <v>21</v>
      </c>
      <c r="B22">
        <v>9240640</v>
      </c>
      <c r="C22" t="s">
        <v>151</v>
      </c>
      <c r="E22" s="3">
        <v>50</v>
      </c>
      <c r="F22" t="s">
        <v>226</v>
      </c>
      <c r="G22" t="s">
        <v>227</v>
      </c>
      <c r="H22">
        <v>19047</v>
      </c>
      <c r="I22" t="s">
        <v>228</v>
      </c>
      <c r="J22" t="s">
        <v>229</v>
      </c>
    </row>
    <row r="24" spans="1:10" x14ac:dyDescent="0.25">
      <c r="H24" t="s">
        <v>230</v>
      </c>
      <c r="I24" t="s">
        <v>231</v>
      </c>
    </row>
    <row r="25" spans="1:10" x14ac:dyDescent="0.25">
      <c r="H25" t="s">
        <v>232</v>
      </c>
      <c r="I25" t="s">
        <v>231</v>
      </c>
    </row>
    <row r="26" spans="1:10" x14ac:dyDescent="0.25">
      <c r="H26" t="s">
        <v>233</v>
      </c>
      <c r="I26" t="s">
        <v>224</v>
      </c>
    </row>
    <row r="27" spans="1:10" x14ac:dyDescent="0.25">
      <c r="H27" t="s">
        <v>234</v>
      </c>
      <c r="I27" t="s">
        <v>235</v>
      </c>
    </row>
    <row r="28" spans="1:10" x14ac:dyDescent="0.25">
      <c r="H28" t="s">
        <v>236</v>
      </c>
      <c r="I28" t="s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Sheet1!Mespelare_v9</vt:lpstr>
      <vt:lpstr>Sheet2!ShopCart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kafkor</dc:creator>
  <cp:lastModifiedBy>kafkor</cp:lastModifiedBy>
  <cp:lastPrinted>2015-02-10T18:34:22Z</cp:lastPrinted>
  <dcterms:created xsi:type="dcterms:W3CDTF">2014-12-29T09:50:55Z</dcterms:created>
  <dcterms:modified xsi:type="dcterms:W3CDTF">2015-02-11T08:29:27Z</dcterms:modified>
</cp:coreProperties>
</file>